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CR\PLP\ARCHIVOS GESTIÓN\01. PRESUPUESTO\1.3. Ship y Sireci\Publicación WEB\Colgado_2022\"/>
    </mc:Choice>
  </mc:AlternateContent>
  <xr:revisionPtr revIDLastSave="0" documentId="13_ncr:1_{647B47ED-89E5-4268-B319-05739824B49A}" xr6:coauthVersionLast="47" xr6:coauthVersionMax="47" xr10:uidLastSave="{00000000-0000-0000-0000-000000000000}"/>
  <bookViews>
    <workbookView xWindow="-120" yWindow="-120" windowWidth="20730" windowHeight="11160" xr2:uid="{9A1268C6-6EB1-48FF-8440-53004311FC2D}"/>
  </bookViews>
  <sheets>
    <sheet name="2022" sheetId="3" r:id="rId1"/>
  </sheets>
  <externalReferences>
    <externalReference r:id="rId2"/>
    <externalReference r:id="rId3"/>
  </externalReferences>
  <definedNames>
    <definedName name="aaa" localSheetId="0">#REF!</definedName>
    <definedName name="aaa">#REF!</definedName>
    <definedName name="ABR" localSheetId="0">#REF!</definedName>
    <definedName name="ABR">#REF!</definedName>
    <definedName name="AGO">#REF!</definedName>
    <definedName name="biabl">#REF!</definedName>
    <definedName name="BIABLE">#REF!</definedName>
    <definedName name="cc">[1]CC!#REF!</definedName>
    <definedName name="cob">#REF!</definedName>
    <definedName name="COBE">#REF!</definedName>
    <definedName name="CRUCE">#REF!</definedName>
    <definedName name="CUENTAS">#REF!</definedName>
    <definedName name="DIC">#REF!</definedName>
    <definedName name="EJE">#REF!</definedName>
    <definedName name="ENE">#REF!</definedName>
    <definedName name="FEB">#REF!</definedName>
    <definedName name="fgresadf">#REF!</definedName>
    <definedName name="HI">#REF!</definedName>
    <definedName name="HIS">#REF!</definedName>
    <definedName name="HIST">#REF!</definedName>
    <definedName name="histo">#REF!</definedName>
    <definedName name="JUL">#REF!</definedName>
    <definedName name="JUN">#REF!</definedName>
    <definedName name="JUNIO">#REF!</definedName>
    <definedName name="MAR">#REF!</definedName>
    <definedName name="MAY">#REF!</definedName>
    <definedName name="NOV">#REF!</definedName>
    <definedName name="OCT">#REF!</definedName>
    <definedName name="PLANO">#REF!</definedName>
    <definedName name="PLANO14">#REF!</definedName>
    <definedName name="PLANOMES">#REF!</definedName>
    <definedName name="PLANOTOTAL">#REF!</definedName>
    <definedName name="PPLANOT">#REF!</definedName>
    <definedName name="PPTO">#REF!</definedName>
    <definedName name="PPTOPLANO">#REF!</definedName>
    <definedName name="re">#REF!</definedName>
    <definedName name="reme">#REF!</definedName>
    <definedName name="REP">#REF!</definedName>
    <definedName name="REPO">#REF!</definedName>
    <definedName name="REPORT">#REF!</definedName>
    <definedName name="reporte">#REF!</definedName>
    <definedName name="rm">#REF!</definedName>
    <definedName name="rubro">#REF!</definedName>
    <definedName name="sas">#REF!</definedName>
    <definedName name="SEP">#REF!</definedName>
    <definedName name="SSS">#REF!</definedName>
    <definedName name="SSSS">#REF!</definedName>
    <definedName name="TD">#REF!</definedName>
    <definedName name="TDCOBERTURA">#REF!</definedName>
    <definedName name="TDCOBERTURAUSD">#REF!</definedName>
    <definedName name="TDICOBERTURA">#REF!</definedName>
    <definedName name="TDINCOBERTURA">#REF!</definedName>
    <definedName name="UNO">#REF!</definedName>
    <definedName name="UNOA">#REF!</definedName>
    <definedName name="UNOAG">#REF!</definedName>
    <definedName name="UNOD">#REF!</definedName>
    <definedName name="UNOE">#REF!</definedName>
    <definedName name="UNOF">#REF!</definedName>
    <definedName name="UNOJ">#REF!</definedName>
    <definedName name="UNOJL">#REF!</definedName>
    <definedName name="UNOMY">#REF!</definedName>
    <definedName name="UNOMZ">#REF!</definedName>
    <definedName name="UNON">#REF!</definedName>
    <definedName name="UNOO">#REF!</definedName>
    <definedName name="UNOS">#REF!</definedName>
    <definedName name="VALEJE">#REF!</definedName>
    <definedName name="VALEJEC">#REF!</definedName>
    <definedName name="VALIDAC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3" l="1"/>
  <c r="F37" i="3"/>
  <c r="E37" i="3"/>
  <c r="G36" i="3"/>
  <c r="G35" i="3" s="1"/>
  <c r="G34" i="3"/>
  <c r="F34" i="3"/>
  <c r="E34" i="3"/>
  <c r="G33" i="3"/>
  <c r="F33" i="3"/>
  <c r="E33" i="3" s="1"/>
  <c r="G32" i="3"/>
  <c r="F32" i="3"/>
  <c r="E32" i="3"/>
  <c r="G31" i="3"/>
  <c r="F31" i="3"/>
  <c r="E31" i="3" s="1"/>
  <c r="G30" i="3"/>
  <c r="F30" i="3"/>
  <c r="D30" i="3"/>
  <c r="G29" i="3"/>
  <c r="F29" i="3"/>
  <c r="E29" i="3"/>
  <c r="F28" i="3"/>
  <c r="E28" i="3"/>
  <c r="G27" i="3"/>
  <c r="F27" i="3"/>
  <c r="E27" i="3" s="1"/>
  <c r="G26" i="3"/>
  <c r="F26" i="3"/>
  <c r="E26" i="3"/>
  <c r="G25" i="3"/>
  <c r="G24" i="3" s="1"/>
  <c r="G20" i="3" s="1"/>
  <c r="G18" i="3" s="1"/>
  <c r="F25" i="3"/>
  <c r="E25" i="3" s="1"/>
  <c r="G22" i="3"/>
  <c r="F22" i="3"/>
  <c r="E22" i="3"/>
  <c r="G16" i="3"/>
  <c r="G15" i="3" s="1"/>
  <c r="F16" i="3"/>
  <c r="F15" i="3" s="1"/>
  <c r="D15" i="3"/>
  <c r="G13" i="3"/>
  <c r="F13" i="3"/>
  <c r="D13" i="3"/>
  <c r="D12" i="3" s="1"/>
  <c r="D11" i="3" s="1"/>
  <c r="D9" i="3" s="1"/>
  <c r="F12" i="3"/>
  <c r="G12" i="3" s="1"/>
  <c r="G11" i="3" s="1"/>
  <c r="G9" i="3" s="1"/>
  <c r="E30" i="3" l="1"/>
  <c r="F11" i="3"/>
  <c r="F9" i="3" s="1"/>
  <c r="D36" i="3"/>
  <c r="F36" i="3" l="1"/>
  <c r="D35" i="3"/>
  <c r="D24" i="3" s="1"/>
  <c r="D20" i="3" s="1"/>
  <c r="D18" i="3" s="1"/>
  <c r="E36" i="3" l="1"/>
  <c r="F35" i="3"/>
  <c r="E35" i="3" l="1"/>
  <c r="E24" i="3" s="1"/>
  <c r="F24" i="3"/>
  <c r="F20" i="3" s="1"/>
  <c r="F18" i="3" s="1"/>
</calcChain>
</file>

<file path=xl/sharedStrings.xml><?xml version="1.0" encoding="utf-8"?>
<sst xmlns="http://schemas.openxmlformats.org/spreadsheetml/2006/main" count="37" uniqueCount="31">
  <si>
    <t>Cifras en millones de COP</t>
  </si>
  <si>
    <t>CONCEPTO</t>
  </si>
  <si>
    <t>PRESUPUESTO 
INICIAL</t>
  </si>
  <si>
    <t>TRASLADOS</t>
  </si>
  <si>
    <t>PRESUPUESTO 
VIGENTE</t>
  </si>
  <si>
    <t>EJECUCIÓN</t>
  </si>
  <si>
    <t>INGRESOS</t>
  </si>
  <si>
    <t>-</t>
  </si>
  <si>
    <t>DISPONIBILIDAD INICIAL</t>
  </si>
  <si>
    <t>Caja</t>
  </si>
  <si>
    <t>RECURSOS DE CAPITAL</t>
  </si>
  <si>
    <t>Rendimientos por Operaciones Financieras</t>
  </si>
  <si>
    <t>GASTOS</t>
  </si>
  <si>
    <t>GASTOS DE FUNCIONAMIENTO</t>
  </si>
  <si>
    <t>GASTOS DE PERSONAL</t>
  </si>
  <si>
    <t>GASTOS GENERALES</t>
  </si>
  <si>
    <t>Activos y Otros Activos</t>
  </si>
  <si>
    <t>Arrendamientos                                         </t>
  </si>
  <si>
    <t>Comisiones</t>
  </si>
  <si>
    <t>Contribuciones y Afiliaciones                          </t>
  </si>
  <si>
    <t>Diversos</t>
  </si>
  <si>
    <t>Gestión de Activos</t>
  </si>
  <si>
    <t>Honorarios                                             </t>
  </si>
  <si>
    <t>Impuestos y Gravámenes</t>
  </si>
  <si>
    <t>Mantenimiento y Reparaciones           </t>
  </si>
  <si>
    <t>Seguros y Suscripciones</t>
  </si>
  <si>
    <t>Recursos COVID-19</t>
  </si>
  <si>
    <t>Contingencias Mecanismos de Resolución</t>
  </si>
  <si>
    <t>Mantenimiento y Reparaciones -  Caja Menor COVID-19       </t>
  </si>
  <si>
    <t>Presupuesto vigencia 2022</t>
  </si>
  <si>
    <t>Divulgación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</si>
</sst>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rebuchet MS"/>
      <family val="2"/>
    </font>
    <font>
      <b/>
      <sz val="16"/>
      <color theme="1" tint="0.249977111117893"/>
      <name val="Arial Narrow"/>
      <family val="2"/>
    </font>
    <font>
      <b/>
      <sz val="11"/>
      <color theme="1"/>
      <name val="Arial Narrow"/>
      <family val="2"/>
    </font>
    <font>
      <b/>
      <sz val="10"/>
      <color theme="0"/>
      <name val="Trebuchet MS"/>
      <family val="2"/>
    </font>
    <font>
      <sz val="10"/>
      <color theme="1"/>
      <name val="Arial Narrow"/>
      <family val="2"/>
    </font>
    <font>
      <sz val="11"/>
      <color theme="1" tint="0.249977111117893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1"/>
      <color theme="1"/>
      <name val="Arial Narrow"/>
      <family val="2"/>
    </font>
    <font>
      <sz val="10"/>
      <name val="Arial Narrow"/>
      <family val="2"/>
    </font>
    <font>
      <b/>
      <sz val="11"/>
      <color rgb="FF000000"/>
      <name val="Arial Narrow"/>
      <family val="2"/>
    </font>
    <font>
      <b/>
      <sz val="10"/>
      <name val="Trebuchet MS"/>
      <family val="2"/>
    </font>
    <font>
      <sz val="11"/>
      <name val="Arial Narrow"/>
      <family val="2"/>
    </font>
    <font>
      <sz val="10"/>
      <name val="Trebuchet MS"/>
      <family val="2"/>
    </font>
    <font>
      <b/>
      <sz val="12"/>
      <color theme="0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3" borderId="0" xfId="0" applyFont="1" applyFill="1"/>
    <xf numFmtId="4" fontId="3" fillId="2" borderId="0" xfId="0" applyNumberFormat="1" applyFont="1" applyFill="1" applyAlignment="1">
      <alignment horizontal="left"/>
    </xf>
    <xf numFmtId="165" fontId="5" fillId="4" borderId="2" xfId="0" applyNumberFormat="1" applyFont="1" applyFill="1" applyBorder="1" applyAlignment="1">
      <alignment horizontal="center" vertical="center"/>
    </xf>
    <xf numFmtId="165" fontId="2" fillId="3" borderId="0" xfId="0" applyNumberFormat="1" applyFont="1" applyFill="1" applyAlignment="1">
      <alignment vertical="center"/>
    </xf>
    <xf numFmtId="0" fontId="6" fillId="2" borderId="0" xfId="0" applyFont="1" applyFill="1"/>
    <xf numFmtId="0" fontId="6" fillId="3" borderId="0" xfId="0" applyFont="1" applyFill="1"/>
    <xf numFmtId="4" fontId="7" fillId="2" borderId="0" xfId="0" applyNumberFormat="1" applyFont="1" applyFill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vertical="center"/>
    </xf>
    <xf numFmtId="165" fontId="8" fillId="4" borderId="12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Alignment="1">
      <alignment vertical="center"/>
    </xf>
    <xf numFmtId="165" fontId="9" fillId="3" borderId="0" xfId="0" applyNumberFormat="1" applyFont="1" applyFill="1"/>
    <xf numFmtId="164" fontId="10" fillId="5" borderId="14" xfId="0" applyNumberFormat="1" applyFont="1" applyFill="1" applyBorder="1" applyAlignment="1">
      <alignment vertical="center"/>
    </xf>
    <xf numFmtId="4" fontId="6" fillId="3" borderId="0" xfId="0" applyNumberFormat="1" applyFont="1" applyFill="1"/>
    <xf numFmtId="164" fontId="11" fillId="2" borderId="17" xfId="0" applyNumberFormat="1" applyFont="1" applyFill="1" applyBorder="1" applyAlignment="1">
      <alignment vertical="center"/>
    </xf>
    <xf numFmtId="164" fontId="11" fillId="2" borderId="20" xfId="0" applyNumberFormat="1" applyFont="1" applyFill="1" applyBorder="1" applyAlignment="1">
      <alignment vertical="center"/>
    </xf>
    <xf numFmtId="165" fontId="9" fillId="3" borderId="0" xfId="0" applyNumberFormat="1" applyFont="1" applyFill="1" applyAlignment="1">
      <alignment vertical="center"/>
    </xf>
    <xf numFmtId="164" fontId="4" fillId="5" borderId="1" xfId="0" applyNumberFormat="1" applyFont="1" applyFill="1" applyBorder="1" applyAlignment="1">
      <alignment vertical="center"/>
    </xf>
    <xf numFmtId="164" fontId="11" fillId="2" borderId="23" xfId="0" applyNumberFormat="1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vertical="center"/>
    </xf>
    <xf numFmtId="164" fontId="4" fillId="5" borderId="25" xfId="0" applyNumberFormat="1" applyFont="1" applyFill="1" applyBorder="1" applyAlignment="1">
      <alignment vertical="center"/>
    </xf>
    <xf numFmtId="164" fontId="12" fillId="2" borderId="6" xfId="0" applyNumberFormat="1" applyFont="1" applyFill="1" applyBorder="1" applyAlignment="1">
      <alignment vertical="center"/>
    </xf>
    <xf numFmtId="164" fontId="12" fillId="2" borderId="8" xfId="0" applyNumberFormat="1" applyFont="1" applyFill="1" applyBorder="1" applyAlignment="1">
      <alignment vertical="center"/>
    </xf>
    <xf numFmtId="43" fontId="6" fillId="3" borderId="0" xfId="1" applyFont="1" applyFill="1"/>
    <xf numFmtId="0" fontId="13" fillId="2" borderId="0" xfId="0" applyFont="1" applyFill="1"/>
    <xf numFmtId="164" fontId="11" fillId="2" borderId="8" xfId="0" applyNumberFormat="1" applyFont="1" applyFill="1" applyBorder="1" applyAlignment="1">
      <alignment vertical="center"/>
    </xf>
    <xf numFmtId="4" fontId="14" fillId="0" borderId="0" xfId="0" applyNumberFormat="1" applyFont="1" applyAlignment="1">
      <alignment vertical="center"/>
    </xf>
    <xf numFmtId="164" fontId="12" fillId="2" borderId="10" xfId="0" applyNumberFormat="1" applyFont="1" applyFill="1" applyBorder="1" applyAlignment="1">
      <alignment vertical="center"/>
    </xf>
    <xf numFmtId="164" fontId="13" fillId="2" borderId="0" xfId="0" applyNumberFormat="1" applyFont="1" applyFill="1"/>
    <xf numFmtId="10" fontId="6" fillId="3" borderId="0" xfId="0" applyNumberFormat="1" applyFont="1" applyFill="1" applyAlignment="1">
      <alignment horizontal="center"/>
    </xf>
    <xf numFmtId="9" fontId="6" fillId="3" borderId="0" xfId="0" applyNumberFormat="1" applyFont="1" applyFill="1"/>
    <xf numFmtId="164" fontId="6" fillId="3" borderId="0" xfId="0" applyNumberFormat="1" applyFont="1" applyFill="1"/>
    <xf numFmtId="164" fontId="7" fillId="2" borderId="0" xfId="0" applyNumberFormat="1" applyFont="1" applyFill="1" applyAlignment="1">
      <alignment horizontal="justify" vertical="top" wrapText="1"/>
    </xf>
    <xf numFmtId="165" fontId="10" fillId="5" borderId="15" xfId="0" applyNumberFormat="1" applyFont="1" applyFill="1" applyBorder="1" applyAlignment="1">
      <alignment horizontal="center" vertical="center"/>
    </xf>
    <xf numFmtId="165" fontId="15" fillId="5" borderId="16" xfId="0" applyNumberFormat="1" applyFont="1" applyFill="1" applyBorder="1" applyAlignment="1">
      <alignment horizontal="center" vertical="center"/>
    </xf>
    <xf numFmtId="165" fontId="16" fillId="2" borderId="18" xfId="0" applyNumberFormat="1" applyFont="1" applyFill="1" applyBorder="1" applyAlignment="1">
      <alignment horizontal="center" vertical="center"/>
    </xf>
    <xf numFmtId="165" fontId="17" fillId="2" borderId="19" xfId="0" applyNumberFormat="1" applyFont="1" applyFill="1" applyBorder="1" applyAlignment="1">
      <alignment horizontal="center" vertical="center"/>
    </xf>
    <xf numFmtId="165" fontId="16" fillId="2" borderId="21" xfId="0" applyNumberFormat="1" applyFont="1" applyFill="1" applyBorder="1" applyAlignment="1">
      <alignment horizontal="center" vertical="center"/>
    </xf>
    <xf numFmtId="165" fontId="17" fillId="2" borderId="22" xfId="0" applyNumberFormat="1" applyFont="1" applyFill="1" applyBorder="1" applyAlignment="1">
      <alignment horizontal="center" vertical="center"/>
    </xf>
    <xf numFmtId="165" fontId="10" fillId="5" borderId="3" xfId="0" applyNumberFormat="1" applyFont="1" applyFill="1" applyBorder="1" applyAlignment="1">
      <alignment horizontal="center" vertical="center"/>
    </xf>
    <xf numFmtId="165" fontId="15" fillId="5" borderId="5" xfId="0" applyNumberFormat="1" applyFont="1" applyFill="1" applyBorder="1" applyAlignment="1">
      <alignment horizontal="center" vertical="center"/>
    </xf>
    <xf numFmtId="165" fontId="16" fillId="2" borderId="24" xfId="0" applyNumberFormat="1" applyFont="1" applyFill="1" applyBorder="1" applyAlignment="1">
      <alignment horizontal="center" vertical="center"/>
    </xf>
    <xf numFmtId="165" fontId="17" fillId="2" borderId="4" xfId="0" applyNumberFormat="1" applyFont="1" applyFill="1" applyBorder="1" applyAlignment="1">
      <alignment horizontal="center" vertical="center"/>
    </xf>
    <xf numFmtId="165" fontId="18" fillId="4" borderId="3" xfId="0" applyNumberFormat="1" applyFont="1" applyFill="1" applyBorder="1" applyAlignment="1">
      <alignment horizontal="center" vertical="center"/>
    </xf>
    <xf numFmtId="165" fontId="19" fillId="3" borderId="0" xfId="0" applyNumberFormat="1" applyFont="1" applyFill="1" applyAlignment="1">
      <alignment vertical="center"/>
    </xf>
    <xf numFmtId="165" fontId="20" fillId="6" borderId="3" xfId="0" applyNumberFormat="1" applyFont="1" applyFill="1" applyBorder="1" applyAlignment="1">
      <alignment horizontal="center" vertical="center"/>
    </xf>
    <xf numFmtId="165" fontId="4" fillId="5" borderId="26" xfId="0" applyNumberFormat="1" applyFont="1" applyFill="1" applyBorder="1" applyAlignment="1">
      <alignment horizontal="center" vertical="center"/>
    </xf>
    <xf numFmtId="165" fontId="16" fillId="2" borderId="7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>
      <alignment horizontal="center" vertical="center"/>
    </xf>
    <xf numFmtId="165" fontId="16" fillId="2" borderId="9" xfId="0" applyNumberFormat="1" applyFont="1" applyFill="1" applyBorder="1" applyAlignment="1">
      <alignment horizontal="center" vertical="center"/>
    </xf>
    <xf numFmtId="165" fontId="16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179293</xdr:colOff>
      <xdr:row>0</xdr:row>
      <xdr:rowOff>156887</xdr:rowOff>
    </xdr:from>
    <xdr:to>
      <xdr:col>2</xdr:col>
      <xdr:colOff>1557618</xdr:colOff>
      <xdr:row>3</xdr:row>
      <xdr:rowOff>61224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2F99219-98C3-4137-AB2A-42BEBC5C49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6" t="23216" r="6390" b="17524"/>
        <a:stretch/>
      </xdr:blipFill>
      <xdr:spPr bwMode="auto">
        <a:xfrm>
          <a:off x="265018" y="156887"/>
          <a:ext cx="1559300" cy="390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RMES\Doc_Fogafin\Nhernandez\01.%20FINANCIERO\1.1%20Ejecuci&#243;n%20Presupuesto\2016\0.4%20Abr_16\COMIT&#201;%20No.%20129\COMIT&#201;%20No%20129%20(19041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presupuesto_gobenlinea_1er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CUE"/>
      <sheetName val="MES DEPURADO"/>
      <sheetName val="Hoja1"/>
      <sheetName val="PLN"/>
      <sheetName val="TD"/>
      <sheetName val="RESUMEN"/>
      <sheetName val="PARTICIPACIÓN"/>
      <sheetName val="DISPERSIÓN"/>
      <sheetName val="SUBDIRECCIÓN"/>
      <sheetName val="HISTOGRAMAS"/>
      <sheetName val="ÁREAS"/>
      <sheetName val="MESES"/>
      <sheetName val="REESTIMACIÓN"/>
      <sheetName val="TD R2"/>
      <sheetName val="DIFER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  <sheetName val="aliment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4210-2BD4-41BC-B9FC-992E77338076}">
  <sheetPr>
    <pageSetUpPr fitToPage="1"/>
  </sheetPr>
  <dimension ref="A1:I46"/>
  <sheetViews>
    <sheetView tabSelected="1" zoomScale="90" zoomScaleNormal="90" workbookViewId="0">
      <selection activeCell="I17" sqref="I17"/>
    </sheetView>
  </sheetViews>
  <sheetFormatPr baseColWidth="10" defaultRowHeight="12.75" x14ac:dyDescent="0.2"/>
  <cols>
    <col min="1" max="1" width="1.28515625" style="6" customWidth="1"/>
    <col min="2" max="2" width="2.7109375" style="6" customWidth="1"/>
    <col min="3" max="3" width="49.28515625" style="6" customWidth="1"/>
    <col min="4" max="4" width="14.28515625" style="6" bestFit="1" customWidth="1"/>
    <col min="5" max="5" width="14.42578125" style="6" customWidth="1"/>
    <col min="6" max="6" width="18.28515625" style="6" bestFit="1" customWidth="1"/>
    <col min="7" max="7" width="13.5703125" style="34" bestFit="1" customWidth="1"/>
    <col min="8" max="8" width="14.5703125" style="6" bestFit="1" customWidth="1"/>
    <col min="9" max="9" width="15.28515625" style="6" bestFit="1" customWidth="1"/>
    <col min="10" max="10" width="12.28515625" style="6" bestFit="1" customWidth="1"/>
    <col min="11" max="16384" width="11.42578125" style="6"/>
  </cols>
  <sheetData>
    <row r="1" spans="1:8" x14ac:dyDescent="0.2">
      <c r="A1" s="5"/>
      <c r="B1" s="5"/>
      <c r="C1" s="5"/>
      <c r="D1" s="5"/>
      <c r="G1" s="6"/>
    </row>
    <row r="2" spans="1:8" x14ac:dyDescent="0.2">
      <c r="A2" s="5"/>
      <c r="B2" s="5"/>
      <c r="C2" s="5"/>
      <c r="D2" s="5"/>
      <c r="G2" s="6"/>
    </row>
    <row r="3" spans="1:8" x14ac:dyDescent="0.2">
      <c r="A3" s="5"/>
      <c r="B3" s="5"/>
      <c r="C3" s="5"/>
      <c r="D3" s="5"/>
      <c r="G3" s="6"/>
    </row>
    <row r="4" spans="1:8" ht="20.25" x14ac:dyDescent="0.3">
      <c r="A4" s="5"/>
      <c r="B4" s="5"/>
      <c r="C4" s="2" t="s">
        <v>29</v>
      </c>
      <c r="D4" s="5"/>
      <c r="G4" s="6"/>
    </row>
    <row r="5" spans="1:8" ht="16.5" x14ac:dyDescent="0.3">
      <c r="A5" s="5"/>
      <c r="B5" s="5"/>
      <c r="C5" s="7" t="s">
        <v>0</v>
      </c>
      <c r="D5" s="5"/>
      <c r="G5" s="6"/>
    </row>
    <row r="6" spans="1:8" ht="4.5" customHeight="1" thickBot="1" x14ac:dyDescent="0.35">
      <c r="A6" s="5"/>
      <c r="B6" s="5"/>
      <c r="C6" s="2"/>
      <c r="D6" s="5"/>
      <c r="G6" s="6"/>
    </row>
    <row r="7" spans="1:8" ht="39.75" customHeight="1" thickBot="1" x14ac:dyDescent="0.25">
      <c r="A7" s="5"/>
      <c r="B7" s="5"/>
      <c r="C7" s="8" t="s">
        <v>1</v>
      </c>
      <c r="D7" s="9" t="s">
        <v>2</v>
      </c>
      <c r="E7" s="10" t="s">
        <v>3</v>
      </c>
      <c r="F7" s="9" t="s">
        <v>4</v>
      </c>
      <c r="G7" s="11" t="s">
        <v>5</v>
      </c>
    </row>
    <row r="8" spans="1:8" ht="6" customHeight="1" thickBot="1" x14ac:dyDescent="0.35">
      <c r="E8" s="1"/>
      <c r="F8" s="1"/>
      <c r="G8" s="1"/>
    </row>
    <row r="9" spans="1:8" ht="17.25" thickBot="1" x14ac:dyDescent="0.25">
      <c r="A9" s="5"/>
      <c r="B9" s="5"/>
      <c r="C9" s="12" t="s">
        <v>6</v>
      </c>
      <c r="D9" s="13">
        <f>+D11+D15</f>
        <v>68327.716819169989</v>
      </c>
      <c r="E9" s="3" t="s">
        <v>7</v>
      </c>
      <c r="F9" s="13">
        <f>+F11+F15</f>
        <v>68327.716819169989</v>
      </c>
      <c r="G9" s="13">
        <f>+G11+G15</f>
        <v>67555.944423609995</v>
      </c>
    </row>
    <row r="10" spans="1:8" ht="6" customHeight="1" thickBot="1" x14ac:dyDescent="0.35">
      <c r="C10" s="14"/>
      <c r="D10" s="15"/>
      <c r="E10" s="4"/>
      <c r="F10" s="15"/>
      <c r="G10" s="15"/>
    </row>
    <row r="11" spans="1:8" ht="17.25" thickBot="1" x14ac:dyDescent="0.25">
      <c r="A11" s="5"/>
      <c r="B11" s="5"/>
      <c r="C11" s="16" t="s">
        <v>8</v>
      </c>
      <c r="D11" s="37">
        <f>+D12+D13</f>
        <v>67870.520519169993</v>
      </c>
      <c r="E11" s="38" t="s">
        <v>7</v>
      </c>
      <c r="F11" s="37">
        <f>F12+F13</f>
        <v>67780.608381169994</v>
      </c>
      <c r="G11" s="37">
        <f>G12+G13</f>
        <v>67775.470881169997</v>
      </c>
      <c r="H11" s="17"/>
    </row>
    <row r="12" spans="1:8" ht="16.5" x14ac:dyDescent="0.2">
      <c r="A12" s="5"/>
      <c r="B12" s="5"/>
      <c r="C12" s="18" t="s">
        <v>9</v>
      </c>
      <c r="D12" s="39">
        <f>67870.52051917-D13</f>
        <v>67864.883019169996</v>
      </c>
      <c r="E12" s="40" t="s">
        <v>7</v>
      </c>
      <c r="F12" s="39">
        <f>67774970881.17/1000000</f>
        <v>67774.970881169997</v>
      </c>
      <c r="G12" s="39">
        <f>+F12</f>
        <v>67774.970881169997</v>
      </c>
      <c r="H12" s="17"/>
    </row>
    <row r="13" spans="1:8" ht="17.25" thickBot="1" x14ac:dyDescent="0.25">
      <c r="A13" s="5"/>
      <c r="B13" s="5"/>
      <c r="C13" s="19" t="s">
        <v>26</v>
      </c>
      <c r="D13" s="41">
        <f>5637500/1000000</f>
        <v>5.6375000000000002</v>
      </c>
      <c r="E13" s="42"/>
      <c r="F13" s="41">
        <f>5637500/1000000</f>
        <v>5.6375000000000002</v>
      </c>
      <c r="G13" s="41">
        <f>500000/1000000</f>
        <v>0.5</v>
      </c>
      <c r="H13" s="17"/>
    </row>
    <row r="14" spans="1:8" ht="6" customHeight="1" thickBot="1" x14ac:dyDescent="0.25">
      <c r="C14" s="14"/>
      <c r="D14" s="20"/>
      <c r="F14" s="20"/>
      <c r="G14" s="20"/>
    </row>
    <row r="15" spans="1:8" ht="17.25" thickBot="1" x14ac:dyDescent="0.25">
      <c r="A15" s="5"/>
      <c r="B15" s="5"/>
      <c r="C15" s="21" t="s">
        <v>10</v>
      </c>
      <c r="D15" s="43">
        <f>+D16</f>
        <v>457.19630000000001</v>
      </c>
      <c r="E15" s="44" t="s">
        <v>7</v>
      </c>
      <c r="F15" s="43">
        <f>+SUM(F16:F16)</f>
        <v>547.10843799999998</v>
      </c>
      <c r="G15" s="43">
        <f>+SUM(G16:G16)</f>
        <v>-219.52645756000001</v>
      </c>
      <c r="H15" s="5"/>
    </row>
    <row r="16" spans="1:8" ht="17.25" thickBot="1" x14ac:dyDescent="0.25">
      <c r="A16" s="5"/>
      <c r="B16" s="5"/>
      <c r="C16" s="22" t="s">
        <v>11</v>
      </c>
      <c r="D16" s="45">
        <v>457.19630000000001</v>
      </c>
      <c r="E16" s="46" t="s">
        <v>7</v>
      </c>
      <c r="F16" s="45">
        <f>547108438/1000000</f>
        <v>547.10843799999998</v>
      </c>
      <c r="G16" s="45">
        <f>+(-219526457.56/1000000)</f>
        <v>-219.52645756000001</v>
      </c>
      <c r="H16" s="5"/>
    </row>
    <row r="17" spans="1:8" ht="6" customHeight="1" thickBot="1" x14ac:dyDescent="0.25">
      <c r="C17" s="14"/>
      <c r="D17" s="20"/>
      <c r="F17" s="20"/>
      <c r="G17" s="5"/>
      <c r="H17" s="5"/>
    </row>
    <row r="18" spans="1:8" ht="17.25" thickBot="1" x14ac:dyDescent="0.25">
      <c r="A18" s="5"/>
      <c r="B18" s="5"/>
      <c r="C18" s="12" t="s">
        <v>12</v>
      </c>
      <c r="D18" s="47">
        <f>+D20</f>
        <v>68327.719433899998</v>
      </c>
      <c r="E18" s="47" t="s">
        <v>7</v>
      </c>
      <c r="F18" s="47">
        <f t="shared" ref="F18:G18" si="0">+F20</f>
        <v>68327.716819170004</v>
      </c>
      <c r="G18" s="47">
        <f t="shared" si="0"/>
        <v>10727.684540530001</v>
      </c>
    </row>
    <row r="19" spans="1:8" ht="6" customHeight="1" thickBot="1" x14ac:dyDescent="0.25">
      <c r="C19" s="14"/>
      <c r="D19" s="48"/>
      <c r="E19" s="48"/>
      <c r="F19" s="48"/>
      <c r="G19" s="48"/>
    </row>
    <row r="20" spans="1:8" ht="17.25" thickBot="1" x14ac:dyDescent="0.25">
      <c r="A20" s="5"/>
      <c r="B20" s="5"/>
      <c r="C20" s="23" t="s">
        <v>13</v>
      </c>
      <c r="D20" s="49">
        <f>+D22+D24</f>
        <v>68327.719433899998</v>
      </c>
      <c r="E20" s="49" t="s">
        <v>7</v>
      </c>
      <c r="F20" s="49">
        <f>+F22+F24</f>
        <v>68327.716819170004</v>
      </c>
      <c r="G20" s="49">
        <f>+G22+G24</f>
        <v>10727.684540530001</v>
      </c>
    </row>
    <row r="21" spans="1:8" ht="6" customHeight="1" thickBot="1" x14ac:dyDescent="0.25">
      <c r="C21" s="14"/>
      <c r="D21" s="20"/>
      <c r="E21" s="20"/>
      <c r="F21" s="20"/>
      <c r="G21" s="20"/>
    </row>
    <row r="22" spans="1:8" ht="17.25" thickBot="1" x14ac:dyDescent="0.25">
      <c r="A22" s="5"/>
      <c r="B22" s="5"/>
      <c r="C22" s="21" t="s">
        <v>14</v>
      </c>
      <c r="D22" s="43">
        <v>17024.392101650003</v>
      </c>
      <c r="E22" s="43">
        <f>+F22-D22</f>
        <v>102.49999999999636</v>
      </c>
      <c r="F22" s="43">
        <f>17126892101.65/1000000</f>
        <v>17126.892101649999</v>
      </c>
      <c r="G22" s="43">
        <f>3779955271/1000000</f>
        <v>3779.9552709999998</v>
      </c>
    </row>
    <row r="23" spans="1:8" ht="6" customHeight="1" thickBot="1" x14ac:dyDescent="0.25">
      <c r="C23" s="14"/>
      <c r="D23" s="20"/>
      <c r="E23" s="20"/>
      <c r="F23" s="20"/>
      <c r="G23" s="20"/>
    </row>
    <row r="24" spans="1:8" ht="17.25" thickBot="1" x14ac:dyDescent="0.25">
      <c r="A24" s="5"/>
      <c r="B24" s="5"/>
      <c r="C24" s="24" t="s">
        <v>15</v>
      </c>
      <c r="D24" s="50">
        <f>SUM(D25:D37)</f>
        <v>51303.327332249995</v>
      </c>
      <c r="E24" s="50">
        <f>SUM(E25:E37)</f>
        <v>-102.5026147300016</v>
      </c>
      <c r="F24" s="50">
        <f>SUM(F25:F37)</f>
        <v>51200.824717520001</v>
      </c>
      <c r="G24" s="50">
        <f>SUM(G25:G37)</f>
        <v>6947.7292695300002</v>
      </c>
    </row>
    <row r="25" spans="1:8" ht="16.5" x14ac:dyDescent="0.2">
      <c r="A25" s="5"/>
      <c r="B25" s="5"/>
      <c r="C25" s="25" t="s">
        <v>16</v>
      </c>
      <c r="D25" s="51">
        <v>3094.9373000000001</v>
      </c>
      <c r="E25" s="51">
        <f>+F25-D25</f>
        <v>-125.99265999999989</v>
      </c>
      <c r="F25" s="51">
        <f>2968944640/1000000</f>
        <v>2968.9446400000002</v>
      </c>
      <c r="G25" s="51">
        <f>759253321/1000000</f>
        <v>759.25332100000003</v>
      </c>
    </row>
    <row r="26" spans="1:8" ht="16.5" x14ac:dyDescent="0.2">
      <c r="A26" s="5"/>
      <c r="B26" s="5"/>
      <c r="C26" s="26" t="s">
        <v>17</v>
      </c>
      <c r="D26" s="52">
        <v>1728.0040771200001</v>
      </c>
      <c r="E26" s="52">
        <f t="shared" ref="E26:E37" si="1">+F26-D26</f>
        <v>8.1399999999996453</v>
      </c>
      <c r="F26" s="52">
        <f>1736144077.12/1000000</f>
        <v>1736.1440771199998</v>
      </c>
      <c r="G26" s="52">
        <f>218659458.34/1000000</f>
        <v>218.65945834000001</v>
      </c>
    </row>
    <row r="27" spans="1:8" ht="16.5" x14ac:dyDescent="0.2">
      <c r="A27" s="5"/>
      <c r="B27" s="5"/>
      <c r="C27" s="26" t="s">
        <v>18</v>
      </c>
      <c r="D27" s="53">
        <v>18310.605237790001</v>
      </c>
      <c r="E27" s="53">
        <f t="shared" si="1"/>
        <v>-0.85000000000218279</v>
      </c>
      <c r="F27" s="53">
        <f>18309755237.79/1000000</f>
        <v>18309.755237789999</v>
      </c>
      <c r="G27" s="53">
        <f>626893700.92/1000000</f>
        <v>626.8937009199999</v>
      </c>
      <c r="H27" s="27"/>
    </row>
    <row r="28" spans="1:8" ht="16.5" x14ac:dyDescent="0.2">
      <c r="A28" s="5"/>
      <c r="B28" s="5"/>
      <c r="C28" s="26" t="s">
        <v>27</v>
      </c>
      <c r="D28" s="53">
        <v>2723.32748034</v>
      </c>
      <c r="E28" s="53">
        <f t="shared" si="1"/>
        <v>0</v>
      </c>
      <c r="F28" s="53">
        <f>2723327480.34/1000000</f>
        <v>2723.32748034</v>
      </c>
      <c r="G28" s="53">
        <v>0</v>
      </c>
    </row>
    <row r="29" spans="1:8" ht="16.5" x14ac:dyDescent="0.2">
      <c r="A29" s="5"/>
      <c r="B29" s="5"/>
      <c r="C29" s="26" t="s">
        <v>19</v>
      </c>
      <c r="D29" s="53">
        <v>6315.2043999999996</v>
      </c>
      <c r="E29" s="53">
        <f t="shared" si="1"/>
        <v>0</v>
      </c>
      <c r="F29" s="53">
        <f>6315204400/1000000</f>
        <v>6315.2043999999996</v>
      </c>
      <c r="G29" s="53">
        <f>2740808969/1000000</f>
        <v>2740.8089690000002</v>
      </c>
    </row>
    <row r="30" spans="1:8" ht="16.5" x14ac:dyDescent="0.2">
      <c r="A30" s="28"/>
      <c r="B30" s="28"/>
      <c r="C30" s="29" t="s">
        <v>20</v>
      </c>
      <c r="D30" s="53">
        <f>3188.32011606+268.24</f>
        <v>3456.5601160599999</v>
      </c>
      <c r="E30" s="53">
        <f t="shared" si="1"/>
        <v>-101.45261472999982</v>
      </c>
      <c r="F30" s="53">
        <f>3355107501.33/1000000</f>
        <v>3355.1075013300001</v>
      </c>
      <c r="G30" s="53">
        <f>499728989.92/1000000</f>
        <v>499.72898992</v>
      </c>
      <c r="H30" s="17"/>
    </row>
    <row r="31" spans="1:8" ht="16.5" x14ac:dyDescent="0.2">
      <c r="A31" s="28"/>
      <c r="B31" s="28"/>
      <c r="C31" s="29" t="s">
        <v>30</v>
      </c>
      <c r="D31" s="53">
        <v>2199.2826399999999</v>
      </c>
      <c r="E31" s="53">
        <f t="shared" si="1"/>
        <v>0</v>
      </c>
      <c r="F31" s="53">
        <f>2199282640/1000000</f>
        <v>2199.2826399999999</v>
      </c>
      <c r="G31" s="53">
        <f>3004750/1000000</f>
        <v>3.00475</v>
      </c>
      <c r="H31" s="17"/>
    </row>
    <row r="32" spans="1:8" ht="16.5" x14ac:dyDescent="0.2">
      <c r="A32" s="28"/>
      <c r="B32" s="28"/>
      <c r="C32" s="29" t="s">
        <v>21</v>
      </c>
      <c r="D32" s="53">
        <v>91.979244159999993</v>
      </c>
      <c r="E32" s="53">
        <f t="shared" si="1"/>
        <v>0</v>
      </c>
      <c r="F32" s="53">
        <f>91979244.16/1000000</f>
        <v>91.979244159999993</v>
      </c>
      <c r="G32" s="53">
        <f>2610788/1000000</f>
        <v>2.6107879999999999</v>
      </c>
      <c r="H32" s="27"/>
    </row>
    <row r="33" spans="1:9" ht="16.5" x14ac:dyDescent="0.2">
      <c r="A33" s="5"/>
      <c r="B33" s="5"/>
      <c r="C33" s="26" t="s">
        <v>22</v>
      </c>
      <c r="D33" s="53">
        <v>3321.0606571099997</v>
      </c>
      <c r="E33" s="53">
        <f t="shared" si="1"/>
        <v>-0.1999999999998181</v>
      </c>
      <c r="F33" s="53">
        <f>3320860657.11/1000000</f>
        <v>3320.8606571099999</v>
      </c>
      <c r="G33" s="53">
        <f>203318956.75/1000000</f>
        <v>203.31895675000001</v>
      </c>
    </row>
    <row r="34" spans="1:9" ht="16.5" x14ac:dyDescent="0.2">
      <c r="A34" s="5"/>
      <c r="B34" s="5"/>
      <c r="C34" s="26" t="s">
        <v>23</v>
      </c>
      <c r="D34" s="52">
        <v>3564.8550733599996</v>
      </c>
      <c r="E34" s="52">
        <f t="shared" si="1"/>
        <v>0</v>
      </c>
      <c r="F34" s="52">
        <f>3564855073.36/1000000</f>
        <v>3564.85507336</v>
      </c>
      <c r="G34" s="52">
        <f>220401306/1000000</f>
        <v>220.40130600000001</v>
      </c>
      <c r="I34" s="30"/>
    </row>
    <row r="35" spans="1:9" ht="16.5" x14ac:dyDescent="0.2">
      <c r="A35" s="5"/>
      <c r="B35" s="5"/>
      <c r="C35" s="26" t="s">
        <v>24</v>
      </c>
      <c r="D35" s="53">
        <f>3894.17901461-D36</f>
        <v>3888.5415146100004</v>
      </c>
      <c r="E35" s="53">
        <f t="shared" si="1"/>
        <v>79.204748000000109</v>
      </c>
      <c r="F35" s="53">
        <f>(3973383762.61/1000000)-F36</f>
        <v>3967.7462626100005</v>
      </c>
      <c r="G35" s="53">
        <f>+(1105153471.49/1000000)-G36</f>
        <v>1104.6534714899999</v>
      </c>
      <c r="H35" s="27"/>
    </row>
    <row r="36" spans="1:9" ht="16.5" x14ac:dyDescent="0.2">
      <c r="A36" s="5"/>
      <c r="B36" s="5"/>
      <c r="C36" s="26" t="s">
        <v>28</v>
      </c>
      <c r="D36" s="53">
        <f>+D13</f>
        <v>5.6375000000000002</v>
      </c>
      <c r="E36" s="53">
        <f t="shared" si="1"/>
        <v>0</v>
      </c>
      <c r="F36" s="53">
        <f>+D36</f>
        <v>5.6375000000000002</v>
      </c>
      <c r="G36" s="53">
        <f>+G13</f>
        <v>0.5</v>
      </c>
      <c r="H36" s="27"/>
    </row>
    <row r="37" spans="1:9" ht="17.25" thickBot="1" x14ac:dyDescent="0.25">
      <c r="A37" s="5"/>
      <c r="B37" s="5"/>
      <c r="C37" s="31" t="s">
        <v>25</v>
      </c>
      <c r="D37" s="54">
        <v>2603.3320916999996</v>
      </c>
      <c r="E37" s="54">
        <f t="shared" si="1"/>
        <v>38.64791200000036</v>
      </c>
      <c r="F37" s="54">
        <f>2641980003.7/1000000</f>
        <v>2641.9800037</v>
      </c>
      <c r="G37" s="54">
        <f>567895558.11/1000000</f>
        <v>567.89555811000002</v>
      </c>
    </row>
    <row r="38" spans="1:9" ht="3" customHeight="1" x14ac:dyDescent="0.2">
      <c r="A38" s="28"/>
      <c r="B38" s="28"/>
      <c r="C38" s="32"/>
      <c r="D38" s="32"/>
      <c r="G38" s="33"/>
    </row>
    <row r="39" spans="1:9" ht="18.75" customHeight="1" x14ac:dyDescent="0.2">
      <c r="A39" s="28"/>
      <c r="B39" s="28"/>
      <c r="C39" s="36"/>
      <c r="D39" s="36"/>
    </row>
    <row r="40" spans="1:9" x14ac:dyDescent="0.2">
      <c r="A40" s="28"/>
      <c r="B40" s="28"/>
      <c r="C40" s="32"/>
      <c r="D40" s="32"/>
    </row>
    <row r="41" spans="1:9" x14ac:dyDescent="0.2">
      <c r="C41" s="35"/>
      <c r="D41" s="35"/>
    </row>
    <row r="46" spans="1:9" x14ac:dyDescent="0.2">
      <c r="D46" s="17"/>
    </row>
  </sheetData>
  <mergeCells count="1">
    <mergeCell ref="C39:D39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Nathaly Johanna Hernandez Bohorquez</dc:creator>
  <cp:lastModifiedBy>Nathaly Johanna Hernandez Bohorquez</cp:lastModifiedBy>
  <dcterms:created xsi:type="dcterms:W3CDTF">2020-04-27T19:51:15Z</dcterms:created>
  <dcterms:modified xsi:type="dcterms:W3CDTF">2022-04-27T19:08:42Z</dcterms:modified>
</cp:coreProperties>
</file>